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Landed Cost" sheetId="2" state="visible" r:id="rId4"/>
    <sheet name="Compliance Costs" sheetId="3" state="visible" r:id="rId5"/>
    <sheet name="Summary" sheetId="4" state="visible" r:id="rId6"/>
    <sheet name="Referenc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<sst xmlns="http://schemas.openxmlformats.org/spreadsheetml/2006/main" count="217" uniqueCount="216">
  <si>
    <t xml:space="preserve">Landed Cost Calculator</t>
  </si>
  <si>
    <t xml:space="preserve">Australian Tiny Home Buyer's Toolkit  |  Version 1.0  |  July 2026</t>
  </si>
  <si>
    <t xml:space="preserve">WHAT THIS DOES</t>
  </si>
  <si>
    <t xml:space="preserve">Works out what an imported tiny home actually costs by the time it is legally habitable</t>
  </si>
  <si>
    <t xml:space="preserve">on your land. It is built to the cost stack in Chapter Three of the guide.</t>
  </si>
  <si>
    <t xml:space="preserve">HOW TO USE IT</t>
  </si>
  <si>
    <t xml:space="preserve">1. Fill in every YELLOW cell. Those are the only cells you should type in.</t>
  </si>
  <si>
    <t xml:space="preserve">2. Black cells are formulas. Do not overwrite them.</t>
  </si>
  <si>
    <t xml:space="preserve">3. Start on the 'Landed Cost' tab, then 'Compliance Costs', then read 'Summary'.</t>
  </si>
  <si>
    <t xml:space="preserve">4. On 'Compliance Costs', leave 'Your Quote' blank until you have a real quote.</t>
  </si>
  <si>
    <t xml:space="preserve">   The calculator uses the midpoint of the indicative range until you enter one.</t>
  </si>
  <si>
    <t xml:space="preserve">COLOUR LEGEND</t>
  </si>
  <si>
    <t xml:space="preserve">Blue text on yellow fill  =  you type here</t>
  </si>
  <si>
    <t xml:space="preserve">Black text  =  calculated, leave alone</t>
  </si>
  <si>
    <t xml:space="preserve">Green text  =  pulled from another tab</t>
  </si>
  <si>
    <t xml:space="preserve">IMPORTANT</t>
  </si>
  <si>
    <t xml:space="preserve">The indicative ranges on the 'Reference' tab are drawn from public sources current</t>
  </si>
  <si>
    <t xml:space="preserve">at July 2026. They are NOT quotes. Costs vary enormously by state, council, site</t>
  </si>
  <si>
    <t xml:space="preserve">conditions and provider. Get three quotes on everything.</t>
  </si>
  <si>
    <t xml:space="preserve">Government fees, duty rates and exchange rates change without notice. Confirm every</t>
  </si>
  <si>
    <t xml:space="preserve">statutory charge at the time you import.</t>
  </si>
  <si>
    <t xml:space="preserve">DISCLAIMER</t>
  </si>
  <si>
    <t xml:space="preserve">General information only. Not legal, financial, taxation, customs, building or engineering advice.</t>
  </si>
  <si>
    <t xml:space="preserve">Not a substitute for advice from a licensed customs broker, registered tax agent, building</t>
  </si>
  <si>
    <t xml:space="preserve">certifier or other qualified professional. All figures are indicative and are not quotes. You must</t>
  </si>
  <si>
    <t xml:space="preserve">independently verify all costs and requirements and obtain your own professional advice before</t>
  </si>
  <si>
    <t xml:space="preserve">entering any contract, paying any deposit or importing any goods. To the extent permitted by law,</t>
  </si>
  <si>
    <t xml:space="preserve">the publisher excludes all liability for loss arising from reliance on this calculator.</t>
  </si>
  <si>
    <t xml:space="preserve">LANDED COST: FACTORY GATE TO YOUR SITE</t>
  </si>
  <si>
    <t xml:space="preserve">Enter figures in AUD unless the label says otherwise. Yellow cells only.</t>
  </si>
  <si>
    <t xml:space="preserve">SECTION 1 — UNIT PRICE</t>
  </si>
  <si>
    <t xml:space="preserve">Unit price quoted by factory (USD)</t>
  </si>
  <si>
    <t xml:space="preserve">The headline number on the quote</t>
  </si>
  <si>
    <t xml:space="preserve">Exchange rate (AUD per 1 USD)</t>
  </si>
  <si>
    <t xml:space="preserve">Check today's rate. This moves.</t>
  </si>
  <si>
    <t xml:space="preserve">Unit price (AUD)</t>
  </si>
  <si>
    <t xml:space="preserve">SECTION 2 — FREIGHT AND INSURANCE</t>
  </si>
  <si>
    <t xml:space="preserve">International sea freight to Australian port</t>
  </si>
  <si>
    <t xml:space="preserve">Get a live quote. Rates move weekly.</t>
  </si>
  <si>
    <t xml:space="preserve">Marine cargo insurance</t>
  </si>
  <si>
    <t xml:space="preserve">Do not skip. Specify cover level in writing.</t>
  </si>
  <si>
    <t xml:space="preserve">SECTION 3 — DUTY AND GST</t>
  </si>
  <si>
    <t xml:space="preserve">ChAFTA Certificate of Origin held? (YES / NO)</t>
  </si>
  <si>
    <t xml:space="preserve">NO</t>
  </si>
  <si>
    <t xml:space="preserve">YES reduces duty to zero. Ask supplier at order stage.</t>
  </si>
  <si>
    <t xml:space="preserve">Duty rate applied if no Certificate of Origin</t>
  </si>
  <si>
    <t xml:space="preserve">Standard rate for most Chinese goods. Confirm at abf.gov.au</t>
  </si>
  <si>
    <t xml:space="preserve">Customs value (AUD)</t>
  </si>
  <si>
    <t xml:space="preserve">Australia values on an FOB basis</t>
  </si>
  <si>
    <t xml:space="preserve">Customs duty payable</t>
  </si>
  <si>
    <t xml:space="preserve">Zero with a valid Certificate of Origin</t>
  </si>
  <si>
    <t xml:space="preserve">GST base (customs value + duty + freight + insurance)</t>
  </si>
  <si>
    <t xml:space="preserve">Per ABF: value of the taxable importation</t>
  </si>
  <si>
    <t xml:space="preserve">GST rate</t>
  </si>
  <si>
    <t xml:space="preserve">Confirm at ato.gov.au</t>
  </si>
  <si>
    <t xml:space="preserve">GST payable at the border</t>
  </si>
  <si>
    <t xml:space="preserve">Payable before goods are released</t>
  </si>
  <si>
    <t xml:space="preserve">Registered for GST and claiming a credit? (YES / NO)</t>
  </si>
  <si>
    <t xml:space="preserve">Private buyers usually cannot claim this back</t>
  </si>
  <si>
    <t xml:space="preserve">NET GST COST TO YOU</t>
  </si>
  <si>
    <t xml:space="preserve">The line item that catches most people</t>
  </si>
  <si>
    <t xml:space="preserve">SECTION 4 — CLEARANCE AND PORT</t>
  </si>
  <si>
    <t xml:space="preserve">Customs broker professional fee</t>
  </si>
  <si>
    <t xml:space="preserve">Indicative $165 to $260 per sea freight entry</t>
  </si>
  <si>
    <t xml:space="preserve">Import Processing Charge</t>
  </si>
  <si>
    <t xml:space="preserve">Government fee. Around $200 for sea over $10,000. Confirm current amount.</t>
  </si>
  <si>
    <t xml:space="preserve">Port charges (shipping line)</t>
  </si>
  <si>
    <t xml:space="preserve">Indicative $700 to $800 per 40ft</t>
  </si>
  <si>
    <t xml:space="preserve">Terminal handling charges</t>
  </si>
  <si>
    <t xml:space="preserve">Indicative $200 to $500 per container</t>
  </si>
  <si>
    <t xml:space="preserve">Container detention: days beyond free period</t>
  </si>
  <si>
    <t xml:space="preserve">Free period usually about 7 days</t>
  </si>
  <si>
    <t xml:space="preserve">Container detention: rate per day</t>
  </si>
  <si>
    <t xml:space="preserve">Indicative $85 to $120 plus GST</t>
  </si>
  <si>
    <t xml:space="preserve">Container detention cost</t>
  </si>
  <si>
    <t xml:space="preserve">The sleeper cost. Have your site ready.</t>
  </si>
  <si>
    <t xml:space="preserve">Biosecurity inspection</t>
  </si>
  <si>
    <t xml:space="preserve">Indicative $150 to $400. Rural delivery triggers tailgate inspection.</t>
  </si>
  <si>
    <t xml:space="preserve">Biosecurity treatment or fumigation if required</t>
  </si>
  <si>
    <t xml:space="preserve">Only if contamination found. Cost is yours.</t>
  </si>
  <si>
    <t xml:space="preserve">SECTION 5 — INSPECTION AND TESTING</t>
  </si>
  <si>
    <t xml:space="preserve">Independent pre-shipment inspection</t>
  </si>
  <si>
    <t xml:space="preserve">Appoint your own agency. Ties to payment milestone.</t>
  </si>
  <si>
    <t xml:space="preserve">Asbestos sampling and NATA laboratory testing</t>
  </si>
  <si>
    <t xml:space="preserve">See Chapter Two. Supplier letters are not protection.</t>
  </si>
  <si>
    <t xml:space="preserve">SECTION 6 — TRANSPORT TO SITE</t>
  </si>
  <si>
    <t xml:space="preserve">Road transport, port to site</t>
  </si>
  <si>
    <t xml:space="preserve">Quote against confirmed shipping dimensions</t>
  </si>
  <si>
    <t xml:space="preserve">Oversize permits and pilot vehicle if required</t>
  </si>
  <si>
    <t xml:space="preserve">Applies if outside standard road dimensions</t>
  </si>
  <si>
    <t xml:space="preserve">TOTAL LANDED COST (AUD)</t>
  </si>
  <si>
    <t xml:space="preserve">Unit on your site. Nothing installed, nothing approved.</t>
  </si>
  <si>
    <t xml:space="preserve">COMPLIANCE, PROFESSIONAL AND SITE COSTS</t>
  </si>
  <si>
    <t xml:space="preserve">Enter a real quote in column E when you have one. Enter 0 if an item is not required. Blank = midpoint of the range.</t>
  </si>
  <si>
    <t xml:space="preserve">Item</t>
  </si>
  <si>
    <t xml:space="preserve">Indicative Low</t>
  </si>
  <si>
    <t xml:space="preserve">Indicative High</t>
  </si>
  <si>
    <t xml:space="preserve">Your Quote</t>
  </si>
  <si>
    <t xml:space="preserve">Used In Total</t>
  </si>
  <si>
    <t xml:space="preserve">Notes</t>
  </si>
  <si>
    <t xml:space="preserve">STAGE ONE — BEFORE YOU ORDER</t>
  </si>
  <si>
    <t xml:space="preserve">Boundary and contour survey</t>
  </si>
  <si>
    <t xml:space="preserve">Registered surveyor</t>
  </si>
  <si>
    <t xml:space="preserve">Geotechnical soil investigation</t>
  </si>
  <si>
    <t xml:space="preserve">Most suburban blocks $500 to $900. Drives footing cost.</t>
  </si>
  <si>
    <t xml:space="preserve">BAL bushfire assessment</t>
  </si>
  <si>
    <t xml:space="preserve">Only if in a designated bushfire prone area</t>
  </si>
  <si>
    <t xml:space="preserve">Wastewater site and soil evaluation</t>
  </si>
  <si>
    <t xml:space="preserve">If not on mains sewer</t>
  </si>
  <si>
    <t xml:space="preserve">Certifier pre-purchase document review</t>
  </si>
  <si>
    <t xml:space="preserve">Highest return spend in the process</t>
  </si>
  <si>
    <t xml:space="preserve">STAGE TWO — DESIGN AND APPROVAL</t>
  </si>
  <si>
    <t xml:space="preserve">Structural engineering review and certification</t>
  </si>
  <si>
    <t xml:space="preserve">Climbs sharply if factory drawings are thin</t>
  </si>
  <si>
    <t xml:space="preserve">NatHERS energy assessment</t>
  </si>
  <si>
    <t xml:space="preserve">Add reassessment cost if the first attempt fails</t>
  </si>
  <si>
    <t xml:space="preserve">Building certifier package</t>
  </si>
  <si>
    <t xml:space="preserve">QLD from ~$700, NSW residential commonly $2,000 to $6,000</t>
  </si>
  <si>
    <t xml:space="preserve">Council lodgement fees</t>
  </si>
  <si>
    <t xml:space="preserve">Paid to council, separate from certifier</t>
  </si>
  <si>
    <t xml:space="preserve">Planning or development application (if required)</t>
  </si>
  <si>
    <t xml:space="preserve">Only where a DA is needed rather than building approval</t>
  </si>
  <si>
    <t xml:space="preserve">STAGE THREE — SITE WORKS</t>
  </si>
  <si>
    <t xml:space="preserve">Footings and slab</t>
  </si>
  <si>
    <t xml:space="preserve">MOST VARIABLE ITEM. Do not trust this range. Quote after soil test.</t>
  </si>
  <si>
    <t xml:space="preserve">Wastewater system installed</t>
  </si>
  <si>
    <t xml:space="preserve">Septic $5k to $15k. Aerated system $11k to $25k.</t>
  </si>
  <si>
    <t xml:space="preserve">Wastewater council application and inspection</t>
  </si>
  <si>
    <t xml:space="preserve">Electrical rewire and compliance certificate</t>
  </si>
  <si>
    <t xml:space="preserve">Quote only after a sparky physically inspects the unit</t>
  </si>
  <si>
    <t xml:space="preserve">Plumbing: WaterMark fixture swap and certificate</t>
  </si>
  <si>
    <t xml:space="preserve">Check models at watermark.abcb.gov.au before ordering</t>
  </si>
  <si>
    <t xml:space="preserve">Crane or hiab hire and positioning</t>
  </si>
  <si>
    <t xml:space="preserve">Confirm site access and ground bearing first</t>
  </si>
  <si>
    <t xml:space="preserve">Water, power and telecom connection</t>
  </si>
  <si>
    <t xml:space="preserve">Entirely dependent on distance to infrastructure</t>
  </si>
  <si>
    <t xml:space="preserve">Other / allowance</t>
  </si>
  <si>
    <t xml:space="preserve">TOTAL COMPLIANCE AND SITE COSTS</t>
  </si>
  <si>
    <t xml:space="preserve">Ranges drawn from public Australian sources current at July 2026. Indicative only, not quotes.</t>
  </si>
  <si>
    <t xml:space="preserve">Blank Your Quote cells default to the midpoint of the range. Wide ranges = low confidence. Replace with quotes.</t>
  </si>
  <si>
    <t xml:space="preserve">TOTAL PROJECT COST</t>
  </si>
  <si>
    <t xml:space="preserve">What the house actually costs, start to finish.</t>
  </si>
  <si>
    <t xml:space="preserve">THE NUMBERS</t>
  </si>
  <si>
    <t xml:space="preserve">Total landed cost (unit on site)</t>
  </si>
  <si>
    <t xml:space="preserve">From the Landed Cost tab</t>
  </si>
  <si>
    <t xml:space="preserve">Total compliance, professional and site costs</t>
  </si>
  <si>
    <t xml:space="preserve">From the Compliance Costs tab</t>
  </si>
  <si>
    <t xml:space="preserve">SUBTOTAL</t>
  </si>
  <si>
    <t xml:space="preserve">Before contingency</t>
  </si>
  <si>
    <t xml:space="preserve">Contingency rate</t>
  </si>
  <si>
    <t xml:space="preserve">20% minimum. At least one thing will go wrong.</t>
  </si>
  <si>
    <t xml:space="preserve">Contingency amount</t>
  </si>
  <si>
    <t xml:space="preserve">TOTAL PROJECT COST (AUD)</t>
  </si>
  <si>
    <t xml:space="preserve">Legally habitable on your land</t>
  </si>
  <si>
    <t xml:space="preserve">REALITY CHECK</t>
  </si>
  <si>
    <t xml:space="preserve">Factory quote you started with (AUD)</t>
  </si>
  <si>
    <t xml:space="preserve">Multiple of the factory quote</t>
  </si>
  <si>
    <t xml:space="preserve">This is the number nobody expects</t>
  </si>
  <si>
    <t xml:space="preserve">COMPARISON</t>
  </si>
  <si>
    <t xml:space="preserve">Quote for a comparable Australian-built unit</t>
  </si>
  <si>
    <t xml:space="preserve">Enter a real quote for a like-for-like dwelling</t>
  </si>
  <si>
    <t xml:space="preserve">Difference (Australian build minus import)</t>
  </si>
  <si>
    <t xml:space="preserve">Positive means importing is cheaper on these figures</t>
  </si>
  <si>
    <t xml:space="preserve">If that difference is small, remember what the extra buys: an Australian entity</t>
  </si>
  <si>
    <t xml:space="preserve">subject to Australian Consumer Law, no border risk, and no asbestos exposure.</t>
  </si>
  <si>
    <t xml:space="preserve">READ THIS BEFORE YOU TRUST THE TOTAL</t>
  </si>
  <si>
    <t xml:space="preserve">Until you enter real quotes, the Compliance Costs tab uses the MIDPOINT of each indicative range.</t>
  </si>
  <si>
    <t xml:space="preserve">Several of those ranges are very wide because the cost genuinely varies that much: footings depend</t>
  </si>
  <si>
    <t xml:space="preserve">on your soil class, and services connection depends on your distance from infrastructure.</t>
  </si>
  <si>
    <t xml:space="preserve">That means the default total OVERSTATES an easy site (flat, good soil, power at the boundary, mains</t>
  </si>
  <si>
    <t xml:space="preserve">sewer) and may UNDERSTATE a hard one (reactive clay, long service runs, bushfire construction).</t>
  </si>
  <si>
    <t xml:space="preserve">Treat the default as a planning figure only. The number becomes real as you replace midpoints with</t>
  </si>
  <si>
    <t xml:space="preserve">quotes in column E of the Compliance Costs tab. Get your soil test early: it is the single biggest</t>
  </si>
  <si>
    <t xml:space="preserve">swing factor and it unlocks a real footing quote.</t>
  </si>
  <si>
    <t xml:space="preserve">SOURCES AND VERIFICATION</t>
  </si>
  <si>
    <t xml:space="preserve">WHERE TO VERIFY</t>
  </si>
  <si>
    <t xml:space="preserve">Duty rates, tariff classification, asbestos</t>
  </si>
  <si>
    <t xml:space="preserve">abf.gov.au</t>
  </si>
  <si>
    <t xml:space="preserve">GST on imported goods</t>
  </si>
  <si>
    <t xml:space="preserve">ato.gov.au</t>
  </si>
  <si>
    <t xml:space="preserve">Certificate of Origin under ChAFTA</t>
  </si>
  <si>
    <t xml:space="preserve">dfat.gov.au</t>
  </si>
  <si>
    <t xml:space="preserve">Biosecurity import conditions (BICON)</t>
  </si>
  <si>
    <t xml:space="preserve">agriculture.gov.au</t>
  </si>
  <si>
    <t xml:space="preserve">National Construction Code</t>
  </si>
  <si>
    <t xml:space="preserve">ncc.abcb.gov.au</t>
  </si>
  <si>
    <t xml:space="preserve">Energy ratings and accredited assessors</t>
  </si>
  <si>
    <t xml:space="preserve">nathers.gov.au</t>
  </si>
  <si>
    <t xml:space="preserve">WaterMark certified plumbing products</t>
  </si>
  <si>
    <t xml:space="preserve">watermark.abcb.gov.au</t>
  </si>
  <si>
    <t xml:space="preserve">Electrical equipment and Responsible Suppliers</t>
  </si>
  <si>
    <t xml:space="preserve">eess.gov.au</t>
  </si>
  <si>
    <t xml:space="preserve">NATA accredited laboratories</t>
  </si>
  <si>
    <t xml:space="preserve">nata.com.au</t>
  </si>
  <si>
    <t xml:space="preserve">Chinese company register</t>
  </si>
  <si>
    <t xml:space="preserve">gsxt.gov.cn</t>
  </si>
  <si>
    <t xml:space="preserve">KEY FACTS BUILT INTO THIS CALCULATOR</t>
  </si>
  <si>
    <t xml:space="preserve">Tariff heading for prefabricated buildings</t>
  </si>
  <si>
    <t xml:space="preserve">9406</t>
  </si>
  <si>
    <t xml:space="preserve">Standard duty rate, most Chinese goods</t>
  </si>
  <si>
    <t xml:space="preserve">5% of customs value</t>
  </si>
  <si>
    <t xml:space="preserve">Duty rate with valid ChAFTA Certificate of Origin</t>
  </si>
  <si>
    <t xml:space="preserve">0%</t>
  </si>
  <si>
    <t xml:space="preserve">GST rate on taxable importations</t>
  </si>
  <si>
    <t xml:space="preserve">10%</t>
  </si>
  <si>
    <t xml:space="preserve">GST base</t>
  </si>
  <si>
    <t xml:space="preserve">customs value + duty + transport + insurance</t>
  </si>
  <si>
    <t xml:space="preserve">Customs value basis in Australia</t>
  </si>
  <si>
    <t xml:space="preserve">FOB</t>
  </si>
  <si>
    <t xml:space="preserve">Import Processing Charge, sea, over $10,000</t>
  </si>
  <si>
    <t xml:space="preserve">approx $200. Confirm current amount.</t>
  </si>
  <si>
    <t xml:space="preserve">Biosecurity case for this product type</t>
  </si>
  <si>
    <t xml:space="preserve">Prefabricated office, accommodation units and caravans</t>
  </si>
  <si>
    <t xml:space="preserve">Asbestos threshold in Australia</t>
  </si>
  <si>
    <t xml:space="preserve">Any detectable level is prohibited</t>
  </si>
  <si>
    <t xml:space="preserve">All figures current at July 2026 and subject to change without notice.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</si>
</sst>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0.0000"/>
    <numFmt numFmtId="167" formatCode="@"/>
    <numFmt numFmtId="168" formatCode="0.0%"/>
    <numFmt numFmtId="169" formatCode="0"/>
    <numFmt numFmtId="170" formatCode="0.0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  <fill>
      <patternFill patternType="solid">
        <fgColor rgb="FFD9D9D9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675720</xdr:colOff>
      <xdr:row>3</xdr:row>
      <xdr:rowOff>142200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81880" y="0"/>
          <a:ext cx="675720" cy="742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2" customFormat="false" ht="17.25" hidden="false" customHeight="true" outlineLevel="0" collapsed="false"/>
    <row r="3" customFormat="false" ht="15" hidden="false" customHeight="true" outlineLevel="0" collapsed="false"/>
    <row r="5" customFormat="false" ht="15" hidden="false" customHeight="true" outlineLevel="0" collapsed="false"/>
    <row r="6" customFormat="false" ht="15" hidden="false" customHeight="true" outlineLevel="0" collapsed="false">
      <c r="B6" s="2" t="s">
        <v>0</v>
      </c>
    </row>
    <row r="7" customFormat="false" ht="15" hidden="false" customHeight="true" outlineLevel="0" collapsed="false">
      <c r="B7" s="3" t="s">
        <v>1</v>
      </c>
    </row>
    <row r="9" customFormat="false" ht="15" hidden="false" customHeight="true" outlineLevel="0" collapsed="false">
      <c r="B9" s="4" t="s">
        <v>2</v>
      </c>
    </row>
    <row r="10" customFormat="false" ht="15" hidden="false" customHeight="true" outlineLevel="0" collapsed="false">
      <c r="B10" s="5" t="s">
        <v>3</v>
      </c>
    </row>
    <row r="11" customFormat="false" ht="15" hidden="false" customHeight="true" outlineLevel="0" collapsed="false">
      <c r="B11" s="5" t="s">
        <v>4</v>
      </c>
    </row>
    <row r="12" customFormat="false" ht="15" hidden="false" customHeight="true" outlineLevel="0" collapsed="false"/>
    <row r="13" customFormat="false" ht="15" hidden="false" customHeight="true" outlineLevel="0" collapsed="false">
      <c r="B13" s="4" t="s">
        <v>5</v>
      </c>
    </row>
    <row r="14" customFormat="false" ht="15" hidden="false" customHeight="true" outlineLevel="0" collapsed="false">
      <c r="B14" s="5" t="s">
        <v>6</v>
      </c>
    </row>
    <row r="15" customFormat="false" ht="15" hidden="false" customHeight="false" outlineLevel="0" collapsed="false">
      <c r="B15" s="5" t="s">
        <v>7</v>
      </c>
    </row>
    <row r="16" customFormat="false" ht="15" hidden="false" customHeight="true" outlineLevel="0" collapsed="false">
      <c r="B16" s="5" t="s">
        <v>8</v>
      </c>
    </row>
    <row r="17" customFormat="false" ht="15" hidden="false" customHeight="true" outlineLevel="0" collapsed="false">
      <c r="B17" s="5" t="s">
        <v>9</v>
      </c>
    </row>
    <row r="18" customFormat="false" ht="15" hidden="false" customHeight="true" outlineLevel="0" collapsed="false">
      <c r="B18" s="5" t="s">
        <v>10</v>
      </c>
    </row>
    <row r="19" customFormat="false" ht="15" hidden="false" customHeight="true" outlineLevel="0" collapsed="false"/>
    <row r="20" customFormat="false" ht="15" hidden="false" customHeight="false" outlineLevel="0" collapsed="false">
      <c r="B20" s="4" t="s">
        <v>11</v>
      </c>
    </row>
    <row r="21" customFormat="false" ht="15" hidden="false" customHeight="true" outlineLevel="0" collapsed="false">
      <c r="B21" s="6" t="s">
        <v>12</v>
      </c>
    </row>
    <row r="22" customFormat="false" ht="15" hidden="false" customHeight="true" outlineLevel="0" collapsed="false">
      <c r="B22" s="5" t="s">
        <v>13</v>
      </c>
    </row>
    <row r="23" customFormat="false" ht="15" hidden="false" customHeight="true" outlineLevel="0" collapsed="false">
      <c r="B23" s="7" t="s">
        <v>14</v>
      </c>
    </row>
    <row r="24" customFormat="false" ht="15" hidden="false" customHeight="true" outlineLevel="0" collapsed="false"/>
    <row r="25" customFormat="false" ht="15" hidden="false" customHeight="false" outlineLevel="0" collapsed="false">
      <c r="B25" s="4" t="s">
        <v>15</v>
      </c>
    </row>
    <row r="26" customFormat="false" ht="15" hidden="false" customHeight="true" outlineLevel="0" collapsed="false">
      <c r="B26" s="5" t="s">
        <v>16</v>
      </c>
    </row>
    <row r="27" customFormat="false" ht="15" hidden="false" customHeight="true" outlineLevel="0" collapsed="false">
      <c r="B27" s="5" t="s">
        <v>17</v>
      </c>
    </row>
    <row r="28" customFormat="false" ht="15" hidden="false" customHeight="false" outlineLevel="0" collapsed="false">
      <c r="B28" s="5" t="s">
        <v>18</v>
      </c>
    </row>
    <row r="29" customFormat="false" ht="15" hidden="false" customHeight="true" outlineLevel="0" collapsed="false"/>
    <row r="30" customFormat="false" ht="15" hidden="false" customHeight="true" outlineLevel="0" collapsed="false">
      <c r="B30" s="5" t="s">
        <v>19</v>
      </c>
    </row>
    <row r="31" customFormat="false" ht="15" hidden="false" customHeight="true" outlineLevel="0" collapsed="false">
      <c r="B31" s="5" t="s">
        <v>20</v>
      </c>
    </row>
    <row r="32" customFormat="false" ht="15" hidden="false" customHeight="true" outlineLevel="0" collapsed="false"/>
    <row r="33" customFormat="false" ht="15" hidden="false" customHeight="true" outlineLevel="0" collapsed="false">
      <c r="B33" s="4" t="s">
        <v>21</v>
      </c>
    </row>
    <row r="34" customFormat="false" ht="15" hidden="false" customHeight="true" outlineLevel="0" collapsed="false">
      <c r="B34" s="3" t="s">
        <v>22</v>
      </c>
    </row>
    <row r="35" customFormat="false" ht="15" hidden="false" customHeight="true" outlineLevel="0" collapsed="false">
      <c r="B35" s="3" t="s">
        <v>23</v>
      </c>
    </row>
    <row r="36" customFormat="false" ht="15" hidden="false" customHeight="false" outlineLevel="0" collapsed="false">
      <c r="B36" s="3" t="s">
        <v>24</v>
      </c>
    </row>
    <row r="37" customFormat="false" ht="15" hidden="false" customHeight="false" outlineLevel="0" collapsed="false">
      <c r="B37" s="3" t="s">
        <v>25</v>
      </c>
    </row>
    <row r="38" customFormat="false" ht="15" hidden="false" customHeight="false" outlineLevel="0" collapsed="false">
      <c r="B38" s="3" t="s">
        <v>26</v>
      </c>
    </row>
    <row r="39" customFormat="false" ht="15" hidden="false" customHeight="false" outlineLevel="0" collapsed="false">
      <c r="B39" s="3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52"/>
    <col collapsed="false" customWidth="true" hidden="false" outlineLevel="0" max="3" min="3" style="1" width="16"/>
    <col collapsed="false" customWidth="true" hidden="false" outlineLevel="0" max="4" min="4" style="1" width="54"/>
  </cols>
  <sheetData>
    <row r="2" customFormat="false" ht="17.25" hidden="false" customHeight="true" outlineLevel="0" collapsed="false">
      <c r="B2" s="2" t="s">
        <v>28</v>
      </c>
    </row>
    <row r="3" customFormat="false" ht="15" hidden="false" customHeight="true" outlineLevel="0" collapsed="false">
      <c r="B3" s="3" t="s">
        <v>29</v>
      </c>
    </row>
    <row r="5" customFormat="false" ht="15" hidden="false" customHeight="true" outlineLevel="0" collapsed="false">
      <c r="B5" s="8" t="s">
        <v>30</v>
      </c>
      <c r="C5" s="9"/>
      <c r="D5" s="9"/>
    </row>
    <row r="6" customFormat="false" ht="15" hidden="false" customHeight="true" outlineLevel="0" collapsed="false">
      <c r="B6" s="5" t="s">
        <v>31</v>
      </c>
      <c r="C6" s="10" t="n">
        <v>40000</v>
      </c>
      <c r="D6" s="3" t="s">
        <v>32</v>
      </c>
    </row>
    <row r="7" customFormat="false" ht="15" hidden="false" customHeight="true" outlineLevel="0" collapsed="false">
      <c r="B7" s="5" t="s">
        <v>33</v>
      </c>
      <c r="C7" s="11" t="n">
        <v>1.52</v>
      </c>
      <c r="D7" s="3" t="s">
        <v>34</v>
      </c>
    </row>
    <row r="8" customFormat="false" ht="15" hidden="false" customHeight="true" outlineLevel="0" collapsed="false">
      <c r="B8" s="5" t="s">
        <v>35</v>
      </c>
      <c r="C8" s="12" t="n">
        <f aca="false">C6*C7</f>
        <v>60800</v>
      </c>
      <c r="D8" s="3"/>
    </row>
    <row r="10" customFormat="false" ht="15" hidden="false" customHeight="true" outlineLevel="0" collapsed="false">
      <c r="B10" s="8" t="s">
        <v>36</v>
      </c>
      <c r="C10" s="9"/>
      <c r="D10" s="9"/>
    </row>
    <row r="11" customFormat="false" ht="15" hidden="false" customHeight="true" outlineLevel="0" collapsed="false">
      <c r="B11" s="5" t="s">
        <v>37</v>
      </c>
      <c r="C11" s="10" t="n">
        <v>6000</v>
      </c>
      <c r="D11" s="3" t="s">
        <v>38</v>
      </c>
    </row>
    <row r="12" customFormat="false" ht="15" hidden="false" customHeight="true" outlineLevel="0" collapsed="false">
      <c r="B12" s="5" t="s">
        <v>39</v>
      </c>
      <c r="C12" s="10" t="n">
        <v>900</v>
      </c>
      <c r="D12" s="3" t="s">
        <v>40</v>
      </c>
    </row>
    <row r="14" customFormat="false" ht="15" hidden="false" customHeight="true" outlineLevel="0" collapsed="false">
      <c r="B14" s="8" t="s">
        <v>41</v>
      </c>
      <c r="C14" s="9"/>
      <c r="D14" s="9"/>
    </row>
    <row r="15" customFormat="false" ht="15" hidden="false" customHeight="true" outlineLevel="0" collapsed="false">
      <c r="B15" s="5" t="s">
        <v>42</v>
      </c>
      <c r="C15" s="13" t="s">
        <v>43</v>
      </c>
      <c r="D15" s="3" t="s">
        <v>44</v>
      </c>
    </row>
    <row r="16" customFormat="false" ht="15" hidden="false" customHeight="true" outlineLevel="0" collapsed="false">
      <c r="B16" s="5" t="s">
        <v>45</v>
      </c>
      <c r="C16" s="14" t="n">
        <v>0.05</v>
      </c>
      <c r="D16" s="3" t="s">
        <v>46</v>
      </c>
    </row>
    <row r="17" customFormat="false" ht="15" hidden="false" customHeight="true" outlineLevel="0" collapsed="false">
      <c r="B17" s="5" t="s">
        <v>47</v>
      </c>
      <c r="C17" s="12" t="n">
        <f aca="false">C8</f>
        <v>60800</v>
      </c>
      <c r="D17" s="3" t="s">
        <v>48</v>
      </c>
    </row>
    <row r="18" customFormat="false" ht="15" hidden="false" customHeight="true" outlineLevel="0" collapsed="false">
      <c r="B18" s="5" t="s">
        <v>49</v>
      </c>
      <c r="C18" s="12" t="n">
        <f aca="false">IF(UPPER(C15)="YES",0,C17*C16)</f>
        <v>3040</v>
      </c>
      <c r="D18" s="3" t="s">
        <v>50</v>
      </c>
    </row>
    <row r="19" customFormat="false" ht="15" hidden="false" customHeight="true" outlineLevel="0" collapsed="false">
      <c r="B19" s="5" t="s">
        <v>51</v>
      </c>
      <c r="C19" s="12" t="n">
        <f aca="false">C17+C18+C11+C12</f>
        <v>70740</v>
      </c>
      <c r="D19" s="3" t="s">
        <v>52</v>
      </c>
    </row>
    <row r="20" customFormat="false" ht="15" hidden="false" customHeight="true" outlineLevel="0" collapsed="false">
      <c r="B20" s="5" t="s">
        <v>53</v>
      </c>
      <c r="C20" s="14" t="n">
        <v>0.1</v>
      </c>
      <c r="D20" s="3" t="s">
        <v>54</v>
      </c>
    </row>
    <row r="21" customFormat="false" ht="15" hidden="false" customHeight="true" outlineLevel="0" collapsed="false">
      <c r="B21" s="5" t="s">
        <v>55</v>
      </c>
      <c r="C21" s="12" t="n">
        <f aca="false">C19*C20</f>
        <v>7074</v>
      </c>
      <c r="D21" s="3" t="s">
        <v>56</v>
      </c>
    </row>
    <row r="22" customFormat="false" ht="15" hidden="false" customHeight="true" outlineLevel="0" collapsed="false">
      <c r="B22" s="5" t="s">
        <v>57</v>
      </c>
      <c r="C22" s="13" t="s">
        <v>43</v>
      </c>
      <c r="D22" s="3" t="s">
        <v>58</v>
      </c>
    </row>
    <row r="23" customFormat="false" ht="15" hidden="false" customHeight="true" outlineLevel="0" collapsed="false">
      <c r="B23" s="5" t="s">
        <v>59</v>
      </c>
      <c r="C23" s="12" t="n">
        <f aca="false">IF(UPPER(C22)="YES",0,C21)</f>
        <v>7074</v>
      </c>
      <c r="D23" s="3" t="s">
        <v>60</v>
      </c>
    </row>
    <row r="25" customFormat="false" ht="15" hidden="false" customHeight="true" outlineLevel="0" collapsed="false">
      <c r="B25" s="8" t="s">
        <v>61</v>
      </c>
      <c r="C25" s="9"/>
      <c r="D25" s="9"/>
    </row>
    <row r="26" customFormat="false" ht="15" hidden="false" customHeight="true" outlineLevel="0" collapsed="false">
      <c r="B26" s="5" t="s">
        <v>62</v>
      </c>
      <c r="C26" s="10" t="n">
        <v>220</v>
      </c>
      <c r="D26" s="3" t="s">
        <v>63</v>
      </c>
    </row>
    <row r="27" customFormat="false" ht="15" hidden="false" customHeight="true" outlineLevel="0" collapsed="false">
      <c r="B27" s="5" t="s">
        <v>64</v>
      </c>
      <c r="C27" s="10" t="n">
        <v>200</v>
      </c>
      <c r="D27" s="3" t="s">
        <v>65</v>
      </c>
    </row>
    <row r="28" customFormat="false" ht="15" hidden="false" customHeight="true" outlineLevel="0" collapsed="false">
      <c r="B28" s="5" t="s">
        <v>66</v>
      </c>
      <c r="C28" s="10" t="n">
        <v>750</v>
      </c>
      <c r="D28" s="3" t="s">
        <v>67</v>
      </c>
    </row>
    <row r="29" customFormat="false" ht="15" hidden="false" customHeight="true" outlineLevel="0" collapsed="false">
      <c r="B29" s="5" t="s">
        <v>68</v>
      </c>
      <c r="C29" s="10" t="n">
        <v>350</v>
      </c>
      <c r="D29" s="3" t="s">
        <v>69</v>
      </c>
    </row>
    <row r="30" customFormat="false" ht="15" hidden="false" customHeight="true" outlineLevel="0" collapsed="false">
      <c r="B30" s="5" t="s">
        <v>70</v>
      </c>
      <c r="C30" s="15" t="n">
        <v>0</v>
      </c>
      <c r="D30" s="3" t="s">
        <v>71</v>
      </c>
    </row>
    <row r="31" customFormat="false" ht="15" hidden="false" customHeight="true" outlineLevel="0" collapsed="false">
      <c r="B31" s="5" t="s">
        <v>72</v>
      </c>
      <c r="C31" s="10" t="n">
        <v>100</v>
      </c>
      <c r="D31" s="3" t="s">
        <v>73</v>
      </c>
    </row>
    <row r="32" customFormat="false" ht="15" hidden="false" customHeight="true" outlineLevel="0" collapsed="false">
      <c r="B32" s="5" t="s">
        <v>74</v>
      </c>
      <c r="C32" s="12" t="n">
        <f aca="false">C30*C31</f>
        <v>0</v>
      </c>
      <c r="D32" s="3" t="s">
        <v>75</v>
      </c>
    </row>
    <row r="33" customFormat="false" ht="15" hidden="false" customHeight="true" outlineLevel="0" collapsed="false">
      <c r="B33" s="5" t="s">
        <v>76</v>
      </c>
      <c r="C33" s="10" t="n">
        <v>300</v>
      </c>
      <c r="D33" s="3" t="s">
        <v>77</v>
      </c>
    </row>
    <row r="34" customFormat="false" ht="15" hidden="false" customHeight="true" outlineLevel="0" collapsed="false">
      <c r="B34" s="5" t="s">
        <v>78</v>
      </c>
      <c r="C34" s="10" t="n">
        <v>0</v>
      </c>
      <c r="D34" s="3" t="s">
        <v>79</v>
      </c>
    </row>
    <row r="36" customFormat="false" ht="15" hidden="false" customHeight="true" outlineLevel="0" collapsed="false">
      <c r="B36" s="8" t="s">
        <v>80</v>
      </c>
      <c r="C36" s="9"/>
      <c r="D36" s="9"/>
    </row>
    <row r="37" customFormat="false" ht="15" hidden="false" customHeight="true" outlineLevel="0" collapsed="false">
      <c r="B37" s="5" t="s">
        <v>81</v>
      </c>
      <c r="C37" s="10" t="n">
        <v>800</v>
      </c>
      <c r="D37" s="3" t="s">
        <v>82</v>
      </c>
    </row>
    <row r="38" customFormat="false" ht="15" hidden="false" customHeight="true" outlineLevel="0" collapsed="false">
      <c r="B38" s="5" t="s">
        <v>83</v>
      </c>
      <c r="C38" s="10" t="n">
        <v>2000</v>
      </c>
      <c r="D38" s="3" t="s">
        <v>84</v>
      </c>
    </row>
    <row r="40" customFormat="false" ht="15" hidden="false" customHeight="true" outlineLevel="0" collapsed="false">
      <c r="B40" s="8" t="s">
        <v>85</v>
      </c>
      <c r="C40" s="9"/>
      <c r="D40" s="9"/>
    </row>
    <row r="41" customFormat="false" ht="15" hidden="false" customHeight="true" outlineLevel="0" collapsed="false">
      <c r="B41" s="5" t="s">
        <v>86</v>
      </c>
      <c r="C41" s="10" t="n">
        <v>2500</v>
      </c>
      <c r="D41" s="3" t="s">
        <v>87</v>
      </c>
    </row>
    <row r="42" customFormat="false" ht="15" hidden="false" customHeight="true" outlineLevel="0" collapsed="false">
      <c r="B42" s="5" t="s">
        <v>88</v>
      </c>
      <c r="C42" s="10" t="n">
        <v>0</v>
      </c>
      <c r="D42" s="3" t="s">
        <v>89</v>
      </c>
    </row>
    <row r="44" customFormat="false" ht="15" hidden="false" customHeight="true" outlineLevel="0" collapsed="false">
      <c r="B44" s="16" t="s">
        <v>90</v>
      </c>
      <c r="C44" s="17" t="n">
        <f aca="false">C8+C11+C12+C18+C23+SUM(C26:C29)+C32+C33+C34+C37+C38+C41+C42</f>
        <v>84934</v>
      </c>
      <c r="D44" s="3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6"/>
    <col collapsed="false" customWidth="true" hidden="false" outlineLevel="0" max="5" min="3" style="1" width="15"/>
    <col collapsed="false" customWidth="true" hidden="false" outlineLevel="0" max="6" min="6" style="1" width="52"/>
  </cols>
  <sheetData>
    <row r="2" customFormat="false" ht="17.25" hidden="false" customHeight="true" outlineLevel="0" collapsed="false">
      <c r="B2" s="2" t="s">
        <v>92</v>
      </c>
    </row>
    <row r="3" customFormat="false" ht="15" hidden="false" customHeight="true" outlineLevel="0" collapsed="false">
      <c r="B3" s="3" t="s">
        <v>93</v>
      </c>
    </row>
    <row r="5" customFormat="false" ht="26.25" hidden="false" customHeight="true" outlineLevel="0" collapsed="false">
      <c r="B5" s="18" t="s">
        <v>94</v>
      </c>
      <c r="C5" s="18" t="s">
        <v>95</v>
      </c>
      <c r="D5" s="18" t="s">
        <v>96</v>
      </c>
      <c r="E5" s="18" t="s">
        <v>97</v>
      </c>
      <c r="F5" s="18" t="s">
        <v>98</v>
      </c>
      <c r="G5" s="18" t="s">
        <v>99</v>
      </c>
    </row>
    <row r="6" customFormat="false" ht="15" hidden="false" customHeight="true" outlineLevel="0" collapsed="false">
      <c r="B6" s="19" t="s">
        <v>100</v>
      </c>
      <c r="C6" s="20"/>
      <c r="D6" s="20"/>
      <c r="E6" s="20"/>
      <c r="F6" s="20"/>
      <c r="G6" s="20"/>
    </row>
    <row r="7" customFormat="false" ht="15" hidden="false" customHeight="true" outlineLevel="0" collapsed="false">
      <c r="B7" s="5" t="s">
        <v>101</v>
      </c>
      <c r="C7" s="12" t="n">
        <v>1000</v>
      </c>
      <c r="D7" s="12" t="n">
        <v>3000</v>
      </c>
      <c r="E7" s="10"/>
      <c r="F7" s="12" t="n">
        <f aca="false">IF(E7="",(C7+D7)/2,E7)</f>
        <v>2000</v>
      </c>
      <c r="G7" s="3" t="s">
        <v>102</v>
      </c>
    </row>
    <row r="8" customFormat="false" ht="15" hidden="false" customHeight="true" outlineLevel="0" collapsed="false">
      <c r="B8" s="5" t="s">
        <v>103</v>
      </c>
      <c r="C8" s="12" t="n">
        <v>400</v>
      </c>
      <c r="D8" s="12" t="n">
        <v>1500</v>
      </c>
      <c r="E8" s="10"/>
      <c r="F8" s="12" t="n">
        <f aca="false">IF(E8="",(C8+D8)/2,E8)</f>
        <v>950</v>
      </c>
      <c r="G8" s="3" t="s">
        <v>104</v>
      </c>
    </row>
    <row r="9" customFormat="false" ht="15" hidden="false" customHeight="true" outlineLevel="0" collapsed="false">
      <c r="B9" s="5" t="s">
        <v>105</v>
      </c>
      <c r="C9" s="12" t="n">
        <v>400</v>
      </c>
      <c r="D9" s="12" t="n">
        <v>1500</v>
      </c>
      <c r="E9" s="10"/>
      <c r="F9" s="12" t="n">
        <f aca="false">IF(E9="",(C9+D9)/2,E9)</f>
        <v>950</v>
      </c>
      <c r="G9" s="3" t="s">
        <v>106</v>
      </c>
    </row>
    <row r="10" customFormat="false" ht="15" hidden="false" customHeight="true" outlineLevel="0" collapsed="false">
      <c r="B10" s="5" t="s">
        <v>107</v>
      </c>
      <c r="C10" s="12" t="n">
        <v>800</v>
      </c>
      <c r="D10" s="12" t="n">
        <v>2500</v>
      </c>
      <c r="E10" s="10"/>
      <c r="F10" s="12" t="n">
        <f aca="false">IF(E10="",(C10+D10)/2,E10)</f>
        <v>1650</v>
      </c>
      <c r="G10" s="3" t="s">
        <v>108</v>
      </c>
    </row>
    <row r="11" customFormat="false" ht="15" hidden="false" customHeight="true" outlineLevel="0" collapsed="false">
      <c r="B11" s="5" t="s">
        <v>109</v>
      </c>
      <c r="C11" s="12" t="n">
        <v>200</v>
      </c>
      <c r="D11" s="12" t="n">
        <v>600</v>
      </c>
      <c r="E11" s="10"/>
      <c r="F11" s="12" t="n">
        <f aca="false">IF(E11="",(C11+D11)/2,E11)</f>
        <v>400</v>
      </c>
      <c r="G11" s="3" t="s">
        <v>110</v>
      </c>
    </row>
    <row r="12" customFormat="false" ht="15" hidden="false" customHeight="true" outlineLevel="0" collapsed="false">
      <c r="B12" s="19" t="s">
        <v>111</v>
      </c>
      <c r="C12" s="20"/>
      <c r="D12" s="20"/>
      <c r="E12" s="20"/>
      <c r="F12" s="20"/>
      <c r="G12" s="20"/>
    </row>
    <row r="13" customFormat="false" ht="15" hidden="false" customHeight="true" outlineLevel="0" collapsed="false">
      <c r="B13" s="5" t="s">
        <v>112</v>
      </c>
      <c r="C13" s="12" t="n">
        <v>2000</v>
      </c>
      <c r="D13" s="12" t="n">
        <v>6000</v>
      </c>
      <c r="E13" s="10"/>
      <c r="F13" s="12" t="n">
        <f aca="false">IF(E13="",(C13+D13)/2,E13)</f>
        <v>4000</v>
      </c>
      <c r="G13" s="3" t="s">
        <v>113</v>
      </c>
    </row>
    <row r="14" customFormat="false" ht="15" hidden="false" customHeight="true" outlineLevel="0" collapsed="false">
      <c r="B14" s="5" t="s">
        <v>114</v>
      </c>
      <c r="C14" s="12" t="n">
        <v>250</v>
      </c>
      <c r="D14" s="12" t="n">
        <v>800</v>
      </c>
      <c r="E14" s="10"/>
      <c r="F14" s="12" t="n">
        <f aca="false">IF(E14="",(C14+D14)/2,E14)</f>
        <v>525</v>
      </c>
      <c r="G14" s="3" t="s">
        <v>115</v>
      </c>
    </row>
    <row r="15" customFormat="false" ht="15" hidden="false" customHeight="true" outlineLevel="0" collapsed="false">
      <c r="B15" s="5" t="s">
        <v>116</v>
      </c>
      <c r="C15" s="12" t="n">
        <v>700</v>
      </c>
      <c r="D15" s="12" t="n">
        <v>6000</v>
      </c>
      <c r="E15" s="10"/>
      <c r="F15" s="12" t="n">
        <f aca="false">IF(E15="",(C15+D15)/2,E15)</f>
        <v>3350</v>
      </c>
      <c r="G15" s="3" t="s">
        <v>117</v>
      </c>
    </row>
    <row r="16" customFormat="false" ht="15" hidden="false" customHeight="true" outlineLevel="0" collapsed="false">
      <c r="B16" s="5" t="s">
        <v>118</v>
      </c>
      <c r="C16" s="12" t="n">
        <v>130</v>
      </c>
      <c r="D16" s="12" t="n">
        <v>800</v>
      </c>
      <c r="E16" s="10"/>
      <c r="F16" s="12" t="n">
        <f aca="false">IF(E16="",(C16+D16)/2,E16)</f>
        <v>465</v>
      </c>
      <c r="G16" s="3" t="s">
        <v>119</v>
      </c>
    </row>
    <row r="17" customFormat="false" ht="15" hidden="false" customHeight="true" outlineLevel="0" collapsed="false">
      <c r="B17" s="5" t="s">
        <v>120</v>
      </c>
      <c r="C17" s="12" t="n">
        <v>0</v>
      </c>
      <c r="D17" s="12" t="n">
        <v>5000</v>
      </c>
      <c r="E17" s="10"/>
      <c r="F17" s="12" t="n">
        <f aca="false">IF(E17="",(C17+D17)/2,E17)</f>
        <v>2500</v>
      </c>
      <c r="G17" s="3" t="s">
        <v>121</v>
      </c>
    </row>
    <row r="18" customFormat="false" ht="15" hidden="false" customHeight="true" outlineLevel="0" collapsed="false">
      <c r="B18" s="19" t="s">
        <v>122</v>
      </c>
      <c r="C18" s="20"/>
      <c r="D18" s="20"/>
      <c r="E18" s="20"/>
      <c r="F18" s="20"/>
      <c r="G18" s="20"/>
    </row>
    <row r="19" customFormat="false" ht="15" hidden="false" customHeight="true" outlineLevel="0" collapsed="false">
      <c r="B19" s="5" t="s">
        <v>123</v>
      </c>
      <c r="C19" s="12" t="n">
        <v>8000</v>
      </c>
      <c r="D19" s="12" t="n">
        <v>30000</v>
      </c>
      <c r="E19" s="10"/>
      <c r="F19" s="12" t="n">
        <f aca="false">IF(E19="",(C19+D19)/2,E19)</f>
        <v>19000</v>
      </c>
      <c r="G19" s="3" t="s">
        <v>124</v>
      </c>
    </row>
    <row r="20" customFormat="false" ht="15" hidden="false" customHeight="true" outlineLevel="0" collapsed="false">
      <c r="B20" s="5" t="s">
        <v>125</v>
      </c>
      <c r="C20" s="12" t="n">
        <v>3000</v>
      </c>
      <c r="D20" s="12" t="n">
        <v>25000</v>
      </c>
      <c r="E20" s="10"/>
      <c r="F20" s="12" t="n">
        <f aca="false">IF(E20="",(C20+D20)/2,E20)</f>
        <v>14000</v>
      </c>
      <c r="G20" s="3" t="s">
        <v>126</v>
      </c>
    </row>
    <row r="21" customFormat="false" ht="15" hidden="false" customHeight="true" outlineLevel="0" collapsed="false">
      <c r="B21" s="5" t="s">
        <v>127</v>
      </c>
      <c r="C21" s="12" t="n">
        <v>300</v>
      </c>
      <c r="D21" s="12" t="n">
        <v>800</v>
      </c>
      <c r="E21" s="10"/>
      <c r="F21" s="12" t="n">
        <f aca="false">IF(E21="",(C21+D21)/2,E21)</f>
        <v>550</v>
      </c>
      <c r="G21" s="3"/>
    </row>
    <row r="22" customFormat="false" ht="15" hidden="false" customHeight="true" outlineLevel="0" collapsed="false">
      <c r="B22" s="5" t="s">
        <v>128</v>
      </c>
      <c r="C22" s="12" t="n">
        <v>3000</v>
      </c>
      <c r="D22" s="12" t="n">
        <v>15000</v>
      </c>
      <c r="E22" s="10"/>
      <c r="F22" s="12" t="n">
        <f aca="false">IF(E22="",(C22+D22)/2,E22)</f>
        <v>9000</v>
      </c>
      <c r="G22" s="3" t="s">
        <v>129</v>
      </c>
    </row>
    <row r="23" customFormat="false" ht="15" hidden="false" customHeight="true" outlineLevel="0" collapsed="false">
      <c r="B23" s="5" t="s">
        <v>130</v>
      </c>
      <c r="C23" s="12" t="n">
        <v>2000</v>
      </c>
      <c r="D23" s="12" t="n">
        <v>8000</v>
      </c>
      <c r="E23" s="10"/>
      <c r="F23" s="12" t="n">
        <f aca="false">IF(E23="",(C23+D23)/2,E23)</f>
        <v>5000</v>
      </c>
      <c r="G23" s="3" t="s">
        <v>131</v>
      </c>
    </row>
    <row r="24" customFormat="false" ht="15" hidden="false" customHeight="true" outlineLevel="0" collapsed="false">
      <c r="B24" s="5" t="s">
        <v>132</v>
      </c>
      <c r="C24" s="12" t="n">
        <v>800</v>
      </c>
      <c r="D24" s="12" t="n">
        <v>3000</v>
      </c>
      <c r="E24" s="10"/>
      <c r="F24" s="12" t="n">
        <f aca="false">IF(E24="",(C24+D24)/2,E24)</f>
        <v>1900</v>
      </c>
      <c r="G24" s="3" t="s">
        <v>133</v>
      </c>
    </row>
    <row r="25" customFormat="false" ht="15" hidden="false" customHeight="true" outlineLevel="0" collapsed="false">
      <c r="B25" s="5" t="s">
        <v>134</v>
      </c>
      <c r="C25" s="12" t="n">
        <v>0</v>
      </c>
      <c r="D25" s="12" t="n">
        <v>30000</v>
      </c>
      <c r="E25" s="10"/>
      <c r="F25" s="12" t="n">
        <f aca="false">IF(E25="",(C25+D25)/2,E25)</f>
        <v>15000</v>
      </c>
      <c r="G25" s="3" t="s">
        <v>135</v>
      </c>
    </row>
    <row r="26" customFormat="false" ht="15" hidden="false" customHeight="true" outlineLevel="0" collapsed="false">
      <c r="B26" s="5" t="s">
        <v>136</v>
      </c>
      <c r="C26" s="12" t="n">
        <v>0</v>
      </c>
      <c r="D26" s="12" t="n">
        <v>0</v>
      </c>
      <c r="E26" s="10"/>
      <c r="F26" s="12" t="n">
        <f aca="false">IF(E26="",(C26+D26)/2,E26)</f>
        <v>0</v>
      </c>
      <c r="G26" s="3"/>
    </row>
    <row r="28" customFormat="false" ht="15" hidden="false" customHeight="true" outlineLevel="0" collapsed="false">
      <c r="B28" s="16" t="s">
        <v>137</v>
      </c>
      <c r="F28" s="17" t="n">
        <f aca="false">F7+F8+F9+F10+F11+F13+F14+F15+F16+F17+F19+F20+F21+F22+F23+F24+F25+F26</f>
        <v>81240</v>
      </c>
    </row>
    <row r="30" customFormat="false" ht="15" hidden="false" customHeight="true" outlineLevel="0" collapsed="false">
      <c r="B30" s="3" t="s">
        <v>138</v>
      </c>
    </row>
    <row r="31" customFormat="false" ht="15" hidden="false" customHeight="true" outlineLevel="0" collapsed="false">
      <c r="B31" s="21" t="s">
        <v>139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52"/>
    <col collapsed="false" customWidth="true" hidden="false" outlineLevel="0" max="3" min="3" style="1" width="18"/>
    <col collapsed="false" customWidth="true" hidden="false" outlineLevel="0" max="4" min="4" style="1" width="54"/>
  </cols>
  <sheetData>
    <row r="2" customFormat="false" ht="17.25" hidden="false" customHeight="true" outlineLevel="0" collapsed="false">
      <c r="B2" s="2" t="s">
        <v>140</v>
      </c>
    </row>
    <row r="3" customFormat="false" ht="15" hidden="false" customHeight="true" outlineLevel="0" collapsed="false">
      <c r="B3" s="3" t="s">
        <v>141</v>
      </c>
    </row>
    <row r="5" customFormat="false" ht="15" hidden="false" customHeight="true" outlineLevel="0" collapsed="false">
      <c r="B5" s="8" t="s">
        <v>142</v>
      </c>
      <c r="C5" s="9"/>
      <c r="D5" s="9"/>
    </row>
    <row r="6" customFormat="false" ht="15" hidden="false" customHeight="true" outlineLevel="0" collapsed="false">
      <c r="B6" s="5" t="s">
        <v>143</v>
      </c>
      <c r="C6" s="22" t="n">
        <f aca="false">'Landed Cost'!C44</f>
        <v>84934</v>
      </c>
      <c r="D6" s="3" t="s">
        <v>144</v>
      </c>
    </row>
    <row r="7" customFormat="false" ht="15" hidden="false" customHeight="true" outlineLevel="0" collapsed="false">
      <c r="B7" s="5" t="s">
        <v>145</v>
      </c>
      <c r="C7" s="22" t="n">
        <f aca="false">'Compliance Costs'!F28</f>
        <v>81240</v>
      </c>
      <c r="D7" s="3" t="s">
        <v>146</v>
      </c>
    </row>
    <row r="8" customFormat="false" ht="15" hidden="false" customHeight="true" outlineLevel="0" collapsed="false">
      <c r="B8" s="23" t="s">
        <v>147</v>
      </c>
      <c r="C8" s="24" t="n">
        <f aca="false">C6+C7</f>
        <v>166174</v>
      </c>
      <c r="D8" s="3" t="s">
        <v>148</v>
      </c>
    </row>
    <row r="10" customFormat="false" ht="15" hidden="false" customHeight="true" outlineLevel="0" collapsed="false">
      <c r="B10" s="5" t="s">
        <v>149</v>
      </c>
      <c r="C10" s="14" t="n">
        <v>0.2</v>
      </c>
      <c r="D10" s="3" t="s">
        <v>150</v>
      </c>
    </row>
    <row r="11" customFormat="false" ht="15" hidden="false" customHeight="true" outlineLevel="0" collapsed="false">
      <c r="B11" s="5" t="s">
        <v>151</v>
      </c>
      <c r="C11" s="12" t="n">
        <f aca="false">C8*C10</f>
        <v>33234.8</v>
      </c>
      <c r="D11" s="3"/>
    </row>
    <row r="13" customFormat="false" ht="17.25" hidden="false" customHeight="true" outlineLevel="0" collapsed="false">
      <c r="B13" s="25" t="s">
        <v>152</v>
      </c>
      <c r="C13" s="26" t="n">
        <f aca="false">C8+C11</f>
        <v>199408.8</v>
      </c>
      <c r="D13" s="3" t="s">
        <v>153</v>
      </c>
    </row>
    <row r="15" customFormat="false" ht="15" hidden="false" customHeight="true" outlineLevel="0" collapsed="false">
      <c r="B15" s="8" t="s">
        <v>154</v>
      </c>
      <c r="C15" s="9"/>
      <c r="D15" s="9"/>
    </row>
    <row r="16" customFormat="false" ht="15" hidden="false" customHeight="true" outlineLevel="0" collapsed="false">
      <c r="B16" s="5" t="s">
        <v>155</v>
      </c>
      <c r="C16" s="12" t="n">
        <f aca="false">'Landed Cost'!C8</f>
        <v>60800</v>
      </c>
      <c r="D16" s="3"/>
    </row>
    <row r="17" customFormat="false" ht="15" hidden="false" customHeight="true" outlineLevel="0" collapsed="false">
      <c r="B17" s="5" t="s">
        <v>156</v>
      </c>
      <c r="C17" s="27" t="n">
        <f aca="false">IF(C16&gt;0,C13/C16,0)</f>
        <v>3.27975</v>
      </c>
      <c r="D17" s="3" t="s">
        <v>157</v>
      </c>
    </row>
    <row r="19" customFormat="false" ht="15" hidden="false" customHeight="true" outlineLevel="0" collapsed="false">
      <c r="B19" s="8" t="s">
        <v>158</v>
      </c>
      <c r="C19" s="9"/>
      <c r="D19" s="9"/>
    </row>
    <row r="20" customFormat="false" ht="15" hidden="false" customHeight="true" outlineLevel="0" collapsed="false">
      <c r="B20" s="5" t="s">
        <v>159</v>
      </c>
      <c r="C20" s="10" t="n">
        <v>0</v>
      </c>
      <c r="D20" s="3" t="s">
        <v>160</v>
      </c>
    </row>
    <row r="21" customFormat="false" ht="15" hidden="false" customHeight="true" outlineLevel="0" collapsed="false">
      <c r="B21" s="5" t="s">
        <v>161</v>
      </c>
      <c r="C21" s="12" t="n">
        <f aca="false">IF(C20&gt;0,C20-C13,0)</f>
        <v>0</v>
      </c>
      <c r="D21" s="3" t="s">
        <v>162</v>
      </c>
    </row>
    <row r="23" customFormat="false" ht="15" hidden="false" customHeight="true" outlineLevel="0" collapsed="false">
      <c r="B23" s="3" t="s">
        <v>163</v>
      </c>
    </row>
    <row r="24" customFormat="false" ht="15" hidden="false" customHeight="true" outlineLevel="0" collapsed="false">
      <c r="B24" s="3" t="s">
        <v>164</v>
      </c>
    </row>
    <row r="26" customFormat="false" ht="15" hidden="false" customHeight="true" outlineLevel="0" collapsed="false">
      <c r="B26" s="28" t="s">
        <v>165</v>
      </c>
    </row>
    <row r="27" customFormat="false" ht="15" hidden="false" customHeight="true" outlineLevel="0" collapsed="false">
      <c r="B27" s="3" t="s">
        <v>166</v>
      </c>
    </row>
    <row r="28" customFormat="false" ht="15" hidden="false" customHeight="true" outlineLevel="0" collapsed="false">
      <c r="B28" s="3" t="s">
        <v>167</v>
      </c>
    </row>
    <row r="29" customFormat="false" ht="15" hidden="false" customHeight="true" outlineLevel="0" collapsed="false">
      <c r="B29" s="3" t="s">
        <v>168</v>
      </c>
    </row>
    <row r="30" customFormat="false" ht="15" hidden="false" customHeight="true" outlineLevel="0" collapsed="false">
      <c r="B30" s="3"/>
    </row>
    <row r="31" customFormat="false" ht="15" hidden="false" customHeight="true" outlineLevel="0" collapsed="false">
      <c r="B31" s="3" t="s">
        <v>169</v>
      </c>
    </row>
    <row r="32" customFormat="false" ht="15" hidden="false" customHeight="true" outlineLevel="0" collapsed="false">
      <c r="B32" s="3" t="s">
        <v>170</v>
      </c>
    </row>
    <row r="33" customFormat="false" ht="15" hidden="false" customHeight="true" outlineLevel="0" collapsed="false">
      <c r="B33" s="3"/>
    </row>
    <row r="34" customFormat="false" ht="15" hidden="false" customHeight="true" outlineLevel="0" collapsed="false">
      <c r="B34" s="3" t="s">
        <v>171</v>
      </c>
    </row>
    <row r="35" customFormat="false" ht="15" hidden="false" customHeight="true" outlineLevel="0" collapsed="false">
      <c r="B35" s="3" t="s">
        <v>172</v>
      </c>
    </row>
    <row r="36" customFormat="false" ht="15" hidden="false" customHeight="true" outlineLevel="0" collapsed="false">
      <c r="B36" s="3" t="s">
        <v>173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46"/>
    <col collapsed="false" customWidth="true" hidden="false" outlineLevel="0" max="3" min="3" style="1" width="62"/>
  </cols>
  <sheetData>
    <row r="2" customFormat="false" ht="17.25" hidden="false" customHeight="true" outlineLevel="0" collapsed="false">
      <c r="B2" s="2" t="s">
        <v>174</v>
      </c>
    </row>
    <row r="4" customFormat="false" ht="15" hidden="false" customHeight="true" outlineLevel="0" collapsed="false">
      <c r="B4" s="4" t="s">
        <v>175</v>
      </c>
      <c r="C4" s="5"/>
    </row>
    <row r="5" customFormat="false" ht="15" hidden="false" customHeight="true" outlineLevel="0" collapsed="false">
      <c r="B5" s="5" t="s">
        <v>176</v>
      </c>
      <c r="C5" s="5" t="s">
        <v>177</v>
      </c>
    </row>
    <row r="6" customFormat="false" ht="15" hidden="false" customHeight="true" outlineLevel="0" collapsed="false">
      <c r="B6" s="5" t="s">
        <v>178</v>
      </c>
      <c r="C6" s="5" t="s">
        <v>179</v>
      </c>
    </row>
    <row r="7" customFormat="false" ht="15" hidden="false" customHeight="true" outlineLevel="0" collapsed="false">
      <c r="B7" s="5" t="s">
        <v>180</v>
      </c>
      <c r="C7" s="5" t="s">
        <v>181</v>
      </c>
    </row>
    <row r="8" customFormat="false" ht="15" hidden="false" customHeight="true" outlineLevel="0" collapsed="false">
      <c r="B8" s="5" t="s">
        <v>182</v>
      </c>
      <c r="C8" s="5" t="s">
        <v>183</v>
      </c>
    </row>
    <row r="9" customFormat="false" ht="15" hidden="false" customHeight="true" outlineLevel="0" collapsed="false">
      <c r="B9" s="5" t="s">
        <v>184</v>
      </c>
      <c r="C9" s="5" t="s">
        <v>185</v>
      </c>
    </row>
    <row r="10" customFormat="false" ht="15" hidden="false" customHeight="true" outlineLevel="0" collapsed="false">
      <c r="B10" s="5" t="s">
        <v>186</v>
      </c>
      <c r="C10" s="5" t="s">
        <v>187</v>
      </c>
    </row>
    <row r="11" customFormat="false" ht="15" hidden="false" customHeight="true" outlineLevel="0" collapsed="false">
      <c r="B11" s="5" t="s">
        <v>188</v>
      </c>
      <c r="C11" s="5" t="s">
        <v>189</v>
      </c>
    </row>
    <row r="12" customFormat="false" ht="15" hidden="false" customHeight="true" outlineLevel="0" collapsed="false">
      <c r="B12" s="5" t="s">
        <v>190</v>
      </c>
      <c r="C12" s="5" t="s">
        <v>191</v>
      </c>
    </row>
    <row r="13" customFormat="false" ht="15" hidden="false" customHeight="true" outlineLevel="0" collapsed="false">
      <c r="B13" s="5" t="s">
        <v>192</v>
      </c>
      <c r="C13" s="5" t="s">
        <v>193</v>
      </c>
    </row>
    <row r="14" customFormat="false" ht="15" hidden="false" customHeight="true" outlineLevel="0" collapsed="false">
      <c r="B14" s="5" t="s">
        <v>194</v>
      </c>
      <c r="C14" s="5" t="s">
        <v>195</v>
      </c>
    </row>
    <row r="15" customFormat="false" ht="15" hidden="false" customHeight="true" outlineLevel="0" collapsed="false">
      <c r="B15" s="5"/>
      <c r="C15" s="5"/>
    </row>
    <row r="16" customFormat="false" ht="15" hidden="false" customHeight="true" outlineLevel="0" collapsed="false">
      <c r="B16" s="4" t="s">
        <v>196</v>
      </c>
      <c r="C16" s="5"/>
    </row>
    <row r="17" customFormat="false" ht="15" hidden="false" customHeight="true" outlineLevel="0" collapsed="false">
      <c r="B17" s="5" t="s">
        <v>197</v>
      </c>
      <c r="C17" s="5" t="s">
        <v>198</v>
      </c>
    </row>
    <row r="18" customFormat="false" ht="15" hidden="false" customHeight="true" outlineLevel="0" collapsed="false">
      <c r="B18" s="5" t="s">
        <v>199</v>
      </c>
      <c r="C18" s="5" t="s">
        <v>200</v>
      </c>
    </row>
    <row r="19" customFormat="false" ht="15" hidden="false" customHeight="true" outlineLevel="0" collapsed="false">
      <c r="B19" s="5" t="s">
        <v>201</v>
      </c>
      <c r="C19" s="5" t="s">
        <v>202</v>
      </c>
    </row>
    <row r="20" customFormat="false" ht="15" hidden="false" customHeight="true" outlineLevel="0" collapsed="false">
      <c r="B20" s="5" t="s">
        <v>203</v>
      </c>
      <c r="C20" s="5" t="s">
        <v>204</v>
      </c>
    </row>
    <row r="21" customFormat="false" ht="15" hidden="false" customHeight="true" outlineLevel="0" collapsed="false">
      <c r="B21" s="5" t="s">
        <v>205</v>
      </c>
      <c r="C21" s="5" t="s">
        <v>206</v>
      </c>
    </row>
    <row r="22" customFormat="false" ht="15" hidden="false" customHeight="true" outlineLevel="0" collapsed="false">
      <c r="B22" s="5" t="s">
        <v>207</v>
      </c>
      <c r="C22" s="5" t="s">
        <v>208</v>
      </c>
    </row>
    <row r="23" customFormat="false" ht="15" hidden="false" customHeight="true" outlineLevel="0" collapsed="false">
      <c r="B23" s="5" t="s">
        <v>209</v>
      </c>
      <c r="C23" s="5" t="s">
        <v>210</v>
      </c>
    </row>
    <row r="24" customFormat="false" ht="15" hidden="false" customHeight="true" outlineLevel="0" collapsed="false">
      <c r="B24" s="5" t="s">
        <v>211</v>
      </c>
      <c r="C24" s="5" t="s">
        <v>212</v>
      </c>
    </row>
    <row r="25" customFormat="false" ht="15" hidden="false" customHeight="true" outlineLevel="0" collapsed="false">
      <c r="B25" s="5" t="s">
        <v>213</v>
      </c>
      <c r="C25" s="5" t="s">
        <v>214</v>
      </c>
    </row>
    <row r="26" customFormat="false" ht="15" hidden="false" customHeight="true" outlineLevel="0" collapsed="false">
      <c r="B26" s="5"/>
      <c r="C26" s="5"/>
    </row>
    <row r="27" customFormat="false" ht="15" hidden="false" customHeight="true" outlineLevel="0" collapsed="false">
      <c r="B27" s="4" t="s">
        <v>215</v>
      </c>
      <c r="C27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2026-07-23T07:52:59Z</dcterms:created>
  <dc:creator>openpyxl</dc:creator>
  <dc:description/>
  <dc:language>en-US</dc:language>
  <cp:lastModifiedBy/>
  <dcterms:modified xsi:type="dcterms:W3CDTF">2026-07-29T01:42:11Z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